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eme\Desktop\Presentation stuff\"/>
    </mc:Choice>
  </mc:AlternateContent>
  <xr:revisionPtr revIDLastSave="0" documentId="8_{BC0655F1-66E0-44EA-ABD8-28838F0F36CA}" xr6:coauthVersionLast="47" xr6:coauthVersionMax="47" xr10:uidLastSave="{00000000-0000-0000-0000-000000000000}"/>
  <bookViews>
    <workbookView xWindow="-120" yWindow="-120" windowWidth="29040" windowHeight="15840" xr2:uid="{2C975907-4F2E-45ED-AB8A-1A063B651C6A}"/>
  </bookViews>
  <sheets>
    <sheet name=" Dairy calculato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B17" i="1" l="1"/>
  <c r="Q13" i="1" l="1"/>
  <c r="Q14" i="1" s="1"/>
  <c r="C14" i="1" s="1"/>
  <c r="C13" i="1" s="1"/>
  <c r="B29" i="1"/>
  <c r="C29" i="1" s="1"/>
  <c r="B24" i="1"/>
  <c r="C24" i="1" l="1"/>
  <c r="C25" i="1"/>
  <c r="B13" i="1"/>
  <c r="B14" i="1" l="1"/>
  <c r="D14" i="1" s="1"/>
  <c r="B28" i="1"/>
  <c r="C28" i="1" s="1"/>
  <c r="C32" i="1" s="1"/>
  <c r="D13" i="1"/>
  <c r="D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Graeme Coles</author>
    <author>tc={C536FF23-F19B-41C9-B728-C4018F8C9E6E}</author>
    <author>tc={A6DAB771-F0B2-4625-944D-26625D40E0F2}</author>
    <author>tc={89850107-A433-4AEF-8FB3-207209684A3E}</author>
    <author>tc={E76057DD-02C2-43DA-BB2E-480F6BD68F8E}</author>
  </authors>
  <commentList>
    <comment ref="B20" authorId="0" shapeId="0" xr:uid="{10B51FB5-0D28-4E61-99E8-F71DDA27E5DF}">
      <text>
        <r>
          <rPr>
            <b/>
            <sz val="9"/>
            <color indexed="81"/>
            <rFont val="Tahoma"/>
            <family val="2"/>
          </rPr>
          <t>Graeme Coles:</t>
        </r>
        <r>
          <rPr>
            <sz val="9"/>
            <color indexed="81"/>
            <rFont val="Tahoma"/>
            <family val="2"/>
          </rPr>
          <t xml:space="preserve">
based on 2021 forecast</t>
        </r>
      </text>
    </comment>
    <comment ref="A21" authorId="1" shapeId="0" xr:uid="{C536FF23-F19B-41C9-B728-C4018F8C9E6E}">
      <text>
        <t>[Threaded comment]
Your version of Excel allows you to read this threaded comment; however, any edits to it will get removed if the file is opened in a newer version of Excel. Learn more: https://go.microsoft.com/fwlink/?linkid=870924
Comment:
    Mean value from Soybean Meal and Wheat</t>
      </text>
    </comment>
    <comment ref="A24" authorId="2" shapeId="0" xr:uid="{A6DAB771-F0B2-4625-944D-26625D40E0F2}">
      <text>
        <t>[Threaded comment]
Your version of Excel allows you to read this threaded comment; however, any edits to it will get removed if the file is opened in a newer version of Excel. Learn more: https://go.microsoft.com/fwlink/?linkid=870924
Comment:
    Nett milk solids increase ranged from 9% to 23% across 5 evaluations, with a weighted average of 15%</t>
      </text>
    </comment>
    <comment ref="A28" authorId="3" shapeId="0" xr:uid="{89850107-A433-4AEF-8FB3-207209684A3E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at $2500 plus loss due to reduced heifer production (30%) Requirement is reduced by 20%,</t>
      </text>
    </comment>
    <comment ref="A29" authorId="4" shapeId="0" xr:uid="{E76057DD-02C2-43DA-BB2E-480F6BD68F8E}">
      <text>
        <t>[Threaded comment]
Your version of Excel allows you to read this threaded comment; however, any edits to it will get removed if the file is opened in a newer version of Excel. Learn more: https://go.microsoft.com/fwlink/?linkid=870924
Comment:
    Mike Sheppard budgets $220 per case, covering treatment and production loss. Trial results show 50% reduction in mastitis.</t>
      </text>
    </comment>
    <comment ref="A30" authorId="0" shapeId="0" xr:uid="{4C31FE78-1E6E-41B8-A544-FCBFEF110D4A}">
      <text>
        <r>
          <rPr>
            <b/>
            <sz val="9"/>
            <color indexed="81"/>
            <rFont val="Tahoma"/>
            <family val="2"/>
          </rPr>
          <t>Graeme Coles:</t>
        </r>
        <r>
          <rPr>
            <sz val="9"/>
            <color indexed="81"/>
            <rFont val="Tahoma"/>
            <family val="2"/>
          </rPr>
          <t xml:space="preserve">
If rumensin routinely used, it can be removed from the diet once knewe-Mg feeding is properly established.</t>
        </r>
      </text>
    </comment>
    <comment ref="A31" authorId="0" shapeId="0" xr:uid="{62F266D1-ABD2-471B-A664-541A77C79E7B}">
      <text>
        <r>
          <rPr>
            <b/>
            <sz val="9"/>
            <color indexed="81"/>
            <rFont val="Tahoma"/>
            <family val="2"/>
          </rPr>
          <t>Graeme Coles:</t>
        </r>
        <r>
          <rPr>
            <sz val="9"/>
            <color indexed="81"/>
            <rFont val="Tahoma"/>
            <family val="2"/>
          </rPr>
          <t xml:space="preserve">
Based on reduction of N to environment, priced at carbon credit value.</t>
        </r>
      </text>
    </comment>
  </commentList>
</comments>
</file>

<file path=xl/sharedStrings.xml><?xml version="1.0" encoding="utf-8"?>
<sst xmlns="http://schemas.openxmlformats.org/spreadsheetml/2006/main" count="31" uniqueCount="31">
  <si>
    <t>Benefit</t>
  </si>
  <si>
    <t>Background values</t>
  </si>
  <si>
    <t>Heifers</t>
  </si>
  <si>
    <t>Adults</t>
  </si>
  <si>
    <t>Number</t>
  </si>
  <si>
    <t>Lactations</t>
  </si>
  <si>
    <t>Amount</t>
  </si>
  <si>
    <t>Total</t>
  </si>
  <si>
    <t>Herd structure</t>
  </si>
  <si>
    <t>Mean MS Yield (kg/annum)</t>
  </si>
  <si>
    <t>MS price ($/kg)</t>
  </si>
  <si>
    <t>Days in milk</t>
  </si>
  <si>
    <t>Value ($/day)</t>
  </si>
  <si>
    <t>MS Yield (kg)</t>
  </si>
  <si>
    <t>Mg saved</t>
  </si>
  <si>
    <t>Ca Saved</t>
  </si>
  <si>
    <t>Replacements saved</t>
  </si>
  <si>
    <t>Mastitis costs saved</t>
  </si>
  <si>
    <t>Crude Protein (CP) price ($/kg)</t>
  </si>
  <si>
    <t>Herd size</t>
  </si>
  <si>
    <t>Total (kg)</t>
  </si>
  <si>
    <t>Calculator to determine Knewe®-Mg value in dairy production</t>
  </si>
  <si>
    <t>Assume 1kPU/cow day from 6 weeks before calving to 6 weeks from drying off</t>
  </si>
  <si>
    <t>Assume downer cows halved, total culls lowered to 20%</t>
  </si>
  <si>
    <t>Pharmaceuticals saved</t>
  </si>
  <si>
    <t>Percentage mastitis</t>
  </si>
  <si>
    <r>
      <t xml:space="preserve">Values in </t>
    </r>
    <r>
      <rPr>
        <b/>
        <i/>
        <sz val="11"/>
        <color theme="5"/>
        <rFont val="Calibri"/>
        <family val="2"/>
        <scheme val="minor"/>
      </rPr>
      <t>Ochre</t>
    </r>
    <r>
      <rPr>
        <i/>
        <sz val="11"/>
        <color theme="5"/>
        <rFont val="Calibri"/>
        <family val="2"/>
        <scheme val="minor"/>
      </rPr>
      <t xml:space="preserve"> </t>
    </r>
    <r>
      <rPr>
        <i/>
        <sz val="11"/>
        <color rgb="FF7F7F7F"/>
        <rFont val="Calibri"/>
        <family val="2"/>
        <scheme val="minor"/>
      </rPr>
      <t>Cells can be changed to reflect a particular farm</t>
    </r>
  </si>
  <si>
    <t>Mastitis cases per season</t>
  </si>
  <si>
    <t>Environment credits</t>
  </si>
  <si>
    <t xml:space="preserve">Milk Solids </t>
  </si>
  <si>
    <t>Crude Protein spared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</si>
</sst>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0.000"/>
  </numFmts>
  <fonts count="11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9"/>
      <color indexed="81"/>
      <name val="Tahoma"/>
      <family val="2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5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theme="5"/>
      <name val="Calibri"/>
      <family val="2"/>
      <scheme val="minor"/>
    </font>
    <font>
      <b/>
      <i/>
      <sz val="11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0" fontId="1" fillId="0" borderId="1" applyNumberFormat="0" applyFill="0" applyAlignment="0" applyProtection="0"/>
    <xf numFmtId="0" fontId="3" fillId="3" borderId="2" applyNumberFormat="0" applyAlignment="0" applyProtection="0"/>
    <xf numFmtId="0" fontId="4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2" applyNumberFormat="0" applyAlignment="0" applyProtection="0"/>
  </cellStyleXfs>
  <cellXfs count="18">
    <xf numFmtId="0" fontId="0" fillId="0" borderId="0" xfId="0"/>
    <xf numFmtId="0" fontId="0" fillId="0" borderId="0" xfId="0" applyAlignment="1">
      <alignment horizontal="right"/>
    </xf>
    <xf numFmtId="0" fontId="1" fillId="0" borderId="1" xfId="1"/>
    <xf numFmtId="164" fontId="0" fillId="0" borderId="0" xfId="0" applyNumberFormat="1"/>
    <xf numFmtId="0" fontId="3" fillId="3" borderId="2" xfId="2"/>
    <xf numFmtId="1" fontId="3" fillId="3" borderId="2" xfId="2" applyNumberFormat="1"/>
    <xf numFmtId="164" fontId="3" fillId="3" borderId="2" xfId="2" applyNumberFormat="1"/>
    <xf numFmtId="8" fontId="3" fillId="3" borderId="2" xfId="2" applyNumberFormat="1"/>
    <xf numFmtId="164" fontId="4" fillId="2" borderId="3" xfId="3" applyNumberFormat="1" applyFill="1"/>
    <xf numFmtId="0" fontId="0" fillId="0" borderId="0" xfId="0" applyProtection="1">
      <protection hidden="1"/>
    </xf>
    <xf numFmtId="0" fontId="4" fillId="0" borderId="0" xfId="0" applyFont="1"/>
    <xf numFmtId="0" fontId="6" fillId="0" borderId="4" xfId="4"/>
    <xf numFmtId="0" fontId="7" fillId="0" borderId="0" xfId="5"/>
    <xf numFmtId="9" fontId="3" fillId="3" borderId="2" xfId="2" applyNumberFormat="1"/>
    <xf numFmtId="0" fontId="8" fillId="4" borderId="2" xfId="6"/>
    <xf numFmtId="1" fontId="8" fillId="4" borderId="2" xfId="6" applyNumberFormat="1"/>
    <xf numFmtId="164" fontId="8" fillId="4" borderId="2" xfId="6" applyNumberFormat="1"/>
    <xf numFmtId="165" fontId="8" fillId="4" borderId="2" xfId="6" applyNumberFormat="1"/>
  </cellXfs>
  <cellStyles count="7">
    <cellStyle name="Calculation" xfId="6" builtinId="22"/>
    <cellStyle name="Explanatory Text" xfId="5" builtinId="53"/>
    <cellStyle name="Heading 1" xfId="4" builtinId="16"/>
    <cellStyle name="Heading 2" xfId="1" builtinId="17"/>
    <cellStyle name="Input" xfId="2" builtinId="20"/>
    <cellStyle name="Normal" xfId="0" builtinId="0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sz="1800" baseline="0"/>
              <a:t>Benefits of using knewe®-Mg ($/day)</a:t>
            </a:r>
          </a:p>
        </c:rich>
      </c:tx>
      <c:layout>
        <c:manualLayout>
          <c:xMode val="edge"/>
          <c:yMode val="edge"/>
          <c:x val="2.4820512820512789E-2"/>
          <c:y val="2.73304008745728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32851021827399"/>
          <c:y val="0.17598556864595241"/>
          <c:w val="0.54120375978643698"/>
          <c:h val="0.71711021932386076"/>
        </c:manualLayout>
      </c:layout>
      <c:doughnutChart>
        <c:varyColors val="1"/>
        <c:ser>
          <c:idx val="0"/>
          <c:order val="0"/>
          <c:tx>
            <c:v>Benefits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4E-430A-AD15-811BFDA4BF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4E-430A-AD15-811BFDA4BF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4E-430A-AD15-811BFDA4BF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4E-430A-AD15-811BFDA4BF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04E-430A-AD15-811BFDA4BF5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04E-430A-AD15-811BFDA4BF5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1AA-44D2-9D5B-64BB5C9A71E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5D9-4EF5-BC9A-181D8018D571}"/>
              </c:ext>
            </c:extLst>
          </c:dPt>
          <c:dLbls>
            <c:dLbl>
              <c:idx val="2"/>
              <c:layout>
                <c:manualLayout>
                  <c:x val="-1.3675213675213675E-2"/>
                  <c:y val="5.7250464018213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4E-430A-AD15-811BFDA4BF55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 Dairy calculator'!$A$24:$A$31</c:f>
              <c:strCache>
                <c:ptCount val="8"/>
                <c:pt idx="0">
                  <c:v>Milk Solids </c:v>
                </c:pt>
                <c:pt idx="1">
                  <c:v>Crude Protein spared (g)</c:v>
                </c:pt>
                <c:pt idx="2">
                  <c:v>Mg saved</c:v>
                </c:pt>
                <c:pt idx="3">
                  <c:v>Ca Saved</c:v>
                </c:pt>
                <c:pt idx="4">
                  <c:v>Replacements saved</c:v>
                </c:pt>
                <c:pt idx="5">
                  <c:v>Mastitis costs saved</c:v>
                </c:pt>
                <c:pt idx="6">
                  <c:v>Pharmaceuticals saved</c:v>
                </c:pt>
                <c:pt idx="7">
                  <c:v>Environment credits</c:v>
                </c:pt>
              </c:strCache>
            </c:strRef>
          </c:cat>
          <c:val>
            <c:numRef>
              <c:f>' Dairy calculator'!$C$24:$C$31</c:f>
              <c:numCache>
                <c:formatCode>"$"#,##0.00</c:formatCode>
                <c:ptCount val="8"/>
                <c:pt idx="0">
                  <c:v>1.6642622950819672</c:v>
                </c:pt>
                <c:pt idx="1">
                  <c:v>0.72</c:v>
                </c:pt>
                <c:pt idx="2">
                  <c:v>0.15</c:v>
                </c:pt>
                <c:pt idx="3">
                  <c:v>0.1</c:v>
                </c:pt>
                <c:pt idx="4">
                  <c:v>0.49260531713756328</c:v>
                </c:pt>
                <c:pt idx="5">
                  <c:v>6.4918032786885252E-2</c:v>
                </c:pt>
                <c:pt idx="6">
                  <c:v>0.4</c:v>
                </c:pt>
                <c:pt idx="7">
                  <c:v>0.85173556164383557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2-445E-A133-1B59D884B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1"/>
      </c:doughnutChart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0571640083451104"/>
          <c:y val="0.148716424187497"/>
          <c:w val="0.28060838549027528"/>
          <c:h val="0.77310784606576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2</xdr:row>
      <xdr:rowOff>61912</xdr:rowOff>
    </xdr:from>
    <xdr:to>
      <xdr:col>14</xdr:col>
      <xdr:colOff>314325</xdr:colOff>
      <xdr:row>23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1519DE-991D-4F58-AEBD-34F1443483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ework/quality%20science/Food%20vs%20Feed/Water%20use/Water%20use%20and%20Nitro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st-limiting human nutrient"/>
      <sheetName val="Water use"/>
      <sheetName val="Protein excretion"/>
      <sheetName val="wheat cropping"/>
      <sheetName val="Human N excretion"/>
      <sheetName val="GHG valuation"/>
    </sheetNames>
    <sheetDataSet>
      <sheetData sheetId="0"/>
      <sheetData sheetId="1"/>
      <sheetData sheetId="2"/>
      <sheetData sheetId="3"/>
      <sheetData sheetId="4"/>
      <sheetData sheetId="5">
        <row r="38">
          <cell r="B38">
            <v>0.85173556164383557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Graeme Coles" id="{BADDA08D-1A70-4E68-853E-5ECD9E887FA8}" userId="0bee9600cc500631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1" dT="2019-05-02T04:17:12.51" personId="{BADDA08D-1A70-4E68-853E-5ECD9E887FA8}" id="{C536FF23-F19B-41C9-B728-C4018F8C9E6E}">
    <text>Mean value from Soybean Meal and Wheat</text>
  </threadedComment>
  <threadedComment ref="A24" dT="2019-05-02T07:53:48.65" personId="{BADDA08D-1A70-4E68-853E-5ECD9E887FA8}" id="{A6DAB771-F0B2-4625-944D-26625D40E0F2}">
    <text>Nett milk solids increase ranged from 9% to 23% across 5 evaluations, with a weighted average of 15%</text>
  </threadedComment>
  <threadedComment ref="A28" dT="2019-04-29T21:38:15.00" personId="{BADDA08D-1A70-4E68-853E-5ECD9E887FA8}" id="{89850107-A433-4AEF-8FB3-207209684A3E}">
    <text>Estimated at $2500 plus loss due to reduced heifer production (30%) Requirement is reduced by 20%,</text>
  </threadedComment>
  <threadedComment ref="A29" dT="2019-05-02T02:23:13.29" personId="{BADDA08D-1A70-4E68-853E-5ECD9E887FA8}" id="{E76057DD-02C2-43DA-BB2E-480F6BD68F8E}">
    <text>Mike Sheppard budgets $220 per case, covering treatment and production loss. Trial results show 50% reduction in mastitis.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76591-776F-4F56-B54D-9668159CA3CD}">
  <dimension ref="A1:W35"/>
  <sheetViews>
    <sheetView tabSelected="1" workbookViewId="0">
      <selection activeCell="M33" sqref="M33"/>
    </sheetView>
  </sheetViews>
  <sheetFormatPr defaultRowHeight="15" x14ac:dyDescent="0.25"/>
  <cols>
    <col min="1" max="1" width="29.42578125" customWidth="1"/>
    <col min="2" max="2" width="11.140625" bestFit="1" customWidth="1"/>
    <col min="3" max="3" width="15.28515625" customWidth="1"/>
    <col min="17" max="17" width="11.28515625" hidden="1" customWidth="1"/>
  </cols>
  <sheetData>
    <row r="1" spans="1:23" ht="20.25" thickBot="1" x14ac:dyDescent="0.35">
      <c r="A1" s="11" t="s">
        <v>21</v>
      </c>
      <c r="B1" s="11"/>
      <c r="C1" s="11"/>
      <c r="D1" s="11"/>
      <c r="E1" s="11"/>
      <c r="F1" s="11"/>
    </row>
    <row r="2" spans="1:23" ht="15.75" thickTop="1" x14ac:dyDescent="0.25"/>
    <row r="3" spans="1:23" x14ac:dyDescent="0.25">
      <c r="A3" s="12" t="s">
        <v>26</v>
      </c>
      <c r="B3" s="12"/>
      <c r="C3" s="12"/>
    </row>
    <row r="4" spans="1:23" x14ac:dyDescent="0.25">
      <c r="A4" s="12" t="s">
        <v>22</v>
      </c>
    </row>
    <row r="5" spans="1:23" x14ac:dyDescent="0.25">
      <c r="A5" s="12" t="s">
        <v>23</v>
      </c>
    </row>
    <row r="8" spans="1:23" ht="18" thickBot="1" x14ac:dyDescent="0.35">
      <c r="A8" s="2" t="s">
        <v>1</v>
      </c>
    </row>
    <row r="9" spans="1:23" ht="15.75" thickTop="1" x14ac:dyDescent="0.25">
      <c r="A9" t="s">
        <v>19</v>
      </c>
      <c r="B9" s="4">
        <v>1120</v>
      </c>
    </row>
    <row r="10" spans="1:23" x14ac:dyDescent="0.25">
      <c r="A10" t="s">
        <v>9</v>
      </c>
      <c r="B10" s="4">
        <v>470</v>
      </c>
    </row>
    <row r="11" spans="1:23" x14ac:dyDescent="0.25">
      <c r="A11" t="s">
        <v>25</v>
      </c>
      <c r="B11" s="13">
        <v>0.18</v>
      </c>
    </row>
    <row r="12" spans="1:23" ht="18" thickBot="1" x14ac:dyDescent="0.35">
      <c r="A12" s="2" t="s">
        <v>8</v>
      </c>
      <c r="B12" s="2" t="s">
        <v>4</v>
      </c>
      <c r="C12" s="2" t="s">
        <v>13</v>
      </c>
      <c r="D12" s="2" t="s">
        <v>20</v>
      </c>
    </row>
    <row r="13" spans="1:23" ht="15.75" thickTop="1" x14ac:dyDescent="0.25">
      <c r="A13" s="1" t="s">
        <v>2</v>
      </c>
      <c r="B13" s="5">
        <f>+B9/4.77</f>
        <v>234.80083857442349</v>
      </c>
      <c r="C13" s="15">
        <f>C14*0.7</f>
        <v>351.0805369127516</v>
      </c>
      <c r="D13" s="14">
        <f>+B13*C13</f>
        <v>82434.004474272922</v>
      </c>
      <c r="Q13" s="9">
        <f>470*4.77</f>
        <v>2241.8999999999996</v>
      </c>
    </row>
    <row r="14" spans="1:23" x14ac:dyDescent="0.25">
      <c r="A14" s="1" t="s">
        <v>3</v>
      </c>
      <c r="B14" s="5">
        <f>+B9-B13</f>
        <v>885.19916142557645</v>
      </c>
      <c r="C14" s="15">
        <f>Q14</f>
        <v>501.54362416107375</v>
      </c>
      <c r="D14" s="14">
        <f>+B14*C14</f>
        <v>443965.99552572699</v>
      </c>
      <c r="Q14" s="9">
        <f>+Q13/4.47</f>
        <v>501.54362416107375</v>
      </c>
      <c r="W14" s="10"/>
    </row>
    <row r="15" spans="1:23" x14ac:dyDescent="0.25">
      <c r="A15" s="1"/>
      <c r="D15" s="14">
        <f>SUM(D13:D14)</f>
        <v>526399.99999999988</v>
      </c>
    </row>
    <row r="17" spans="1:3" x14ac:dyDescent="0.25">
      <c r="A17" t="s">
        <v>27</v>
      </c>
      <c r="B17" s="15">
        <f>+B9*B11</f>
        <v>201.6</v>
      </c>
    </row>
    <row r="18" spans="1:3" ht="18" thickBot="1" x14ac:dyDescent="0.35">
      <c r="A18" s="2" t="s">
        <v>5</v>
      </c>
    </row>
    <row r="19" spans="1:3" ht="15.75" thickTop="1" x14ac:dyDescent="0.25">
      <c r="A19" t="s">
        <v>11</v>
      </c>
      <c r="B19" s="4">
        <v>305</v>
      </c>
    </row>
    <row r="20" spans="1:3" x14ac:dyDescent="0.25">
      <c r="A20" t="s">
        <v>10</v>
      </c>
      <c r="B20" s="6">
        <v>7.2</v>
      </c>
    </row>
    <row r="21" spans="1:3" x14ac:dyDescent="0.25">
      <c r="A21" t="s">
        <v>18</v>
      </c>
      <c r="B21" s="7">
        <v>1.8</v>
      </c>
    </row>
    <row r="23" spans="1:3" ht="18" thickBot="1" x14ac:dyDescent="0.35">
      <c r="A23" s="2" t="s">
        <v>0</v>
      </c>
      <c r="B23" s="2" t="s">
        <v>6</v>
      </c>
      <c r="C23" s="2" t="s">
        <v>12</v>
      </c>
    </row>
    <row r="24" spans="1:3" ht="15.75" thickTop="1" x14ac:dyDescent="0.25">
      <c r="A24" t="s">
        <v>29</v>
      </c>
      <c r="B24" s="17">
        <f>+B10/B19*0.15</f>
        <v>0.23114754098360654</v>
      </c>
      <c r="C24" s="16">
        <f>+B24*B20</f>
        <v>1.6642622950819672</v>
      </c>
    </row>
    <row r="25" spans="1:3" x14ac:dyDescent="0.25">
      <c r="A25" t="s">
        <v>30</v>
      </c>
      <c r="B25" s="4">
        <v>400</v>
      </c>
      <c r="C25" s="16">
        <f>B25*B21/1000</f>
        <v>0.72</v>
      </c>
    </row>
    <row r="26" spans="1:3" x14ac:dyDescent="0.25">
      <c r="A26" s="1" t="s">
        <v>14</v>
      </c>
      <c r="C26" s="16">
        <v>0.15</v>
      </c>
    </row>
    <row r="27" spans="1:3" x14ac:dyDescent="0.25">
      <c r="A27" s="1" t="s">
        <v>15</v>
      </c>
      <c r="C27" s="16">
        <v>0.1</v>
      </c>
    </row>
    <row r="28" spans="1:3" x14ac:dyDescent="0.25">
      <c r="A28" t="s">
        <v>16</v>
      </c>
      <c r="B28" s="16">
        <f>+B13*0.2*(2500 +(C14-C13)*B20)</f>
        <v>168273.97633419163</v>
      </c>
      <c r="C28" s="16">
        <f>+B28/B9/305</f>
        <v>0.49260531713756328</v>
      </c>
    </row>
    <row r="29" spans="1:3" x14ac:dyDescent="0.25">
      <c r="A29" t="s">
        <v>17</v>
      </c>
      <c r="B29" s="16">
        <f>+B17*0.5*220</f>
        <v>22176</v>
      </c>
      <c r="C29" s="16">
        <f>+B29/B9/B19</f>
        <v>6.4918032786885252E-2</v>
      </c>
    </row>
    <row r="30" spans="1:3" x14ac:dyDescent="0.25">
      <c r="A30" t="s">
        <v>24</v>
      </c>
      <c r="B30" s="3"/>
      <c r="C30" s="6">
        <v>0.4</v>
      </c>
    </row>
    <row r="31" spans="1:3" x14ac:dyDescent="0.25">
      <c r="A31" t="s">
        <v>28</v>
      </c>
      <c r="B31" s="3"/>
      <c r="C31" s="6">
        <f>'[1]GHG valuation'!$B$38</f>
        <v>0.85173556164383557</v>
      </c>
    </row>
    <row r="32" spans="1:3" ht="15.75" thickBot="1" x14ac:dyDescent="0.3">
      <c r="A32" s="10" t="s">
        <v>7</v>
      </c>
      <c r="C32" s="8">
        <f>SUM(C24:C31)</f>
        <v>4.4435212066502512</v>
      </c>
    </row>
    <row r="33" spans="3:3" ht="15.75" thickTop="1" x14ac:dyDescent="0.25"/>
    <row r="35" spans="3:3" x14ac:dyDescent="0.25">
      <c r="C35" s="3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Dairy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Graeme Coles</dc:creator>
  <cp:lastModifiedBy>Graeme</cp:lastModifiedBy>
  <dcterms:created xsi:type="dcterms:W3CDTF">2019-04-29T18:53:11Z</dcterms:created>
  <dcterms:modified xsi:type="dcterms:W3CDTF">2021-06-19T23:18:52Z</dcterms:modified>
</cp:coreProperties>
</file>